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1365" windowWidth="16275" windowHeight="10950" activeTab="0"/>
  </bookViews>
  <sheets>
    <sheet name="propag" sheetId="1" r:id="rId1"/>
  </sheets>
  <definedNames>
    <definedName name="C._finale">'propag'!$I$17</definedName>
    <definedName name="C0">'propag'!$C$10</definedName>
    <definedName name="deb_tot">'propag'!$I$19</definedName>
    <definedName name="deb1">'propag'!$I$14</definedName>
    <definedName name="deb2">'propag'!$I$15</definedName>
    <definedName name="dmax1">'propag'!$C$15</definedName>
    <definedName name="dmax2">'propag'!$C$16</definedName>
    <definedName name="I_C0">'propag'!$C$11</definedName>
    <definedName name="I_d1">'propag'!$D$23</definedName>
    <definedName name="I_d2">'propag'!$D$24</definedName>
    <definedName name="sC">'propag'!$D$26</definedName>
    <definedName name="sC0">'propag'!$C$11</definedName>
    <definedName name="sd1">'propag'!$D$23</definedName>
    <definedName name="sd2">'propag'!$D$24</definedName>
    <definedName name="sdx">'propag'!$C$19</definedName>
    <definedName name="solver_adj" localSheetId="0" hidden="1">'propag'!$I$19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'propag'!$I$14</definedName>
    <definedName name="solver_lhs2" localSheetId="0" hidden="1">'propag'!$I$15</definedName>
    <definedName name="solver_lhs3" localSheetId="0" hidden="1">'propag'!$I$14</definedName>
    <definedName name="solver_lhs4" localSheetId="0" hidden="1">'propag'!$I$15</definedName>
    <definedName name="solver_lhs5" localSheetId="0" hidden="1">'propag'!$I$17</definedName>
    <definedName name="solver_lin" localSheetId="0" hidden="1">2</definedName>
    <definedName name="solver_neg" localSheetId="0" hidden="1">2</definedName>
    <definedName name="solver_num" localSheetId="0" hidden="1">4</definedName>
    <definedName name="solver_nwt" localSheetId="0" hidden="1">1</definedName>
    <definedName name="solver_opt" localSheetId="0" hidden="1">'propag'!$K$17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3</definedName>
    <definedName name="solver_rel4" localSheetId="0" hidden="1">3</definedName>
    <definedName name="solver_rel5" localSheetId="0" hidden="1">2</definedName>
    <definedName name="solver_rhs1" localSheetId="0" hidden="1">'propag'!$C$15</definedName>
    <definedName name="solver_rhs2" localSheetId="0" hidden="1">'propag'!$C$16</definedName>
    <definedName name="solver_rhs3" localSheetId="0" hidden="1">0</definedName>
    <definedName name="solver_rhs4" localSheetId="0" hidden="1">0</definedName>
    <definedName name="solver_rhs5" localSheetId="0" hidden="1">'propag'!$J$27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T_C0">'propag'!$O$18</definedName>
    <definedName name="T_d1">'propag'!$O$19</definedName>
    <definedName name="T_d2">'propag'!$O$20</definedName>
  </definedNames>
  <calcPr fullCalcOnLoad="1"/>
</workbook>
</file>

<file path=xl/sharedStrings.xml><?xml version="1.0" encoding="utf-8"?>
<sst xmlns="http://schemas.openxmlformats.org/spreadsheetml/2006/main" count="36" uniqueCount="34">
  <si>
    <t>d2</t>
  </si>
  <si>
    <t>ppm</t>
  </si>
  <si>
    <t>ppm (k=2)</t>
  </si>
  <si>
    <t>Nl/h (Normo-litre/heure)</t>
  </si>
  <si>
    <t>dmax1</t>
  </si>
  <si>
    <t>dmax2</t>
  </si>
  <si>
    <r>
      <t>concentration (C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):</t>
    </r>
  </si>
  <si>
    <t>http://www.numberempire.com/</t>
  </si>
  <si>
    <t>% de la gamme (k=2)</t>
  </si>
  <si>
    <t>C0</t>
  </si>
  <si>
    <t>d1</t>
  </si>
  <si>
    <t>C</t>
  </si>
  <si>
    <t>specifications of the manufacturer:</t>
  </si>
  <si>
    <t>gas:</t>
  </si>
  <si>
    <t>2 flowmeters with different ranges</t>
  </si>
  <si>
    <t>ranges:</t>
  </si>
  <si>
    <r>
      <t>uncertainty (IC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</t>
    </r>
  </si>
  <si>
    <t>Uncertainty (Id):</t>
  </si>
  <si>
    <t>Uncertainty on d1</t>
  </si>
  <si>
    <t>Uncertainty on d2</t>
  </si>
  <si>
    <t>Uncertainty on C</t>
  </si>
  <si>
    <t>value</t>
  </si>
  <si>
    <t>uncert. (k=2)</t>
  </si>
  <si>
    <t>Rel. uncert. % (k=2)</t>
  </si>
  <si>
    <t>Flowrates:    d1</t>
  </si>
  <si>
    <t>final C. : ppm</t>
  </si>
  <si>
    <t>final flowrate: NL/h</t>
  </si>
  <si>
    <t>Contributions to uncertainty:</t>
  </si>
  <si>
    <r>
      <t>Law of propagation of  uncertainty for independant variables xi: y=f(x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..x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 (and same distributions)</t>
    </r>
  </si>
  <si>
    <t>Cells with modifiable values</t>
  </si>
  <si>
    <t>Cells to be completed (formulas)</t>
  </si>
  <si>
    <t>derivate calculation:</t>
  </si>
  <si>
    <t>Combined standard uncertainty: gas dilution installation</t>
  </si>
  <si>
    <t>1: Use of the combined standard uncertainty (laws of propagation of uncertainty)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</si>
</sst>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%"/>
    <numFmt numFmtId="178" formatCode="&quot;Vrai&quot;;&quot;Vrai&quot;;&quot;Faux&quot;"/>
    <numFmt numFmtId="179" formatCode="&quot;Actif&quot;;&quot;Actif&quot;;&quot;Inactif&quot;"/>
  </numFmts>
  <fonts count="60">
    <font>
      <sz val="10"/>
      <name val="Arial"/>
      <family val="0"/>
    </font>
    <font>
      <b/>
      <i/>
      <sz val="16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vertAlign val="subscript"/>
      <sz val="10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8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6" tint="-0.4999699890613556"/>
      <name val="Arial"/>
      <family val="2"/>
    </font>
    <font>
      <b/>
      <i/>
      <sz val="10"/>
      <color theme="6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75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Alignment="1">
      <alignment/>
    </xf>
    <xf numFmtId="0" fontId="0" fillId="0" borderId="10" xfId="0" applyBorder="1" applyAlignment="1">
      <alignment horizontal="right"/>
    </xf>
    <xf numFmtId="175" fontId="0" fillId="0" borderId="0" xfId="0" applyNumberFormat="1" applyBorder="1" applyAlignment="1">
      <alignment/>
    </xf>
    <xf numFmtId="177" fontId="5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77" fontId="9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Fill="1" applyAlignment="1">
      <alignment/>
    </xf>
    <xf numFmtId="177" fontId="5" fillId="33" borderId="0" xfId="0" applyNumberFormat="1" applyFont="1" applyFill="1" applyAlignment="1">
      <alignment horizontal="left"/>
    </xf>
    <xf numFmtId="175" fontId="8" fillId="0" borderId="0" xfId="0" applyNumberFormat="1" applyFont="1" applyBorder="1" applyAlignment="1">
      <alignment/>
    </xf>
    <xf numFmtId="0" fontId="0" fillId="34" borderId="0" xfId="0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9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6" fillId="0" borderId="0" xfId="0" applyFont="1" applyFill="1" applyBorder="1" applyAlignment="1">
      <alignment/>
    </xf>
    <xf numFmtId="0" fontId="47" fillId="0" borderId="0" xfId="45" applyAlignment="1" applyProtection="1">
      <alignment/>
      <protection/>
    </xf>
    <xf numFmtId="0" fontId="0" fillId="0" borderId="0" xfId="0" applyFont="1" applyAlignment="1">
      <alignment/>
    </xf>
    <xf numFmtId="0" fontId="2" fillId="36" borderId="0" xfId="0" applyFont="1" applyFill="1" applyAlignment="1">
      <alignment/>
    </xf>
    <xf numFmtId="175" fontId="7" fillId="37" borderId="18" xfId="0" applyNumberFormat="1" applyFont="1" applyFill="1" applyBorder="1" applyAlignment="1">
      <alignment/>
    </xf>
    <xf numFmtId="175" fontId="6" fillId="37" borderId="19" xfId="0" applyNumberFormat="1" applyFont="1" applyFill="1" applyBorder="1" applyAlignment="1">
      <alignment/>
    </xf>
    <xf numFmtId="175" fontId="2" fillId="36" borderId="0" xfId="0" applyNumberFormat="1" applyFont="1" applyFill="1" applyBorder="1" applyAlignment="1">
      <alignment/>
    </xf>
    <xf numFmtId="0" fontId="0" fillId="36" borderId="13" xfId="0" applyFill="1" applyBorder="1" applyAlignment="1">
      <alignment/>
    </xf>
    <xf numFmtId="0" fontId="58" fillId="0" borderId="0" xfId="0" applyFont="1" applyAlignment="1">
      <alignment/>
    </xf>
    <xf numFmtId="175" fontId="58" fillId="0" borderId="0" xfId="0" applyNumberFormat="1" applyFont="1" applyAlignment="1">
      <alignment/>
    </xf>
    <xf numFmtId="0" fontId="59" fillId="0" borderId="0" xfId="0" applyFont="1" applyAlignment="1">
      <alignment/>
    </xf>
    <xf numFmtId="175" fontId="59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9" fillId="36" borderId="0" xfId="0" applyFont="1" applyFill="1" applyAlignment="1">
      <alignment/>
    </xf>
    <xf numFmtId="0" fontId="2" fillId="0" borderId="10" xfId="0" applyFont="1" applyBorder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4"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8.emf" /><Relationship Id="rId3" Type="http://schemas.openxmlformats.org/officeDocument/2006/relationships/image" Target="../media/image2.emf" /><Relationship Id="rId4" Type="http://schemas.openxmlformats.org/officeDocument/2006/relationships/image" Target="../media/image6.emf" /><Relationship Id="rId5" Type="http://schemas.openxmlformats.org/officeDocument/2006/relationships/image" Target="../media/image11.emf" /><Relationship Id="rId6" Type="http://schemas.openxmlformats.org/officeDocument/2006/relationships/image" Target="../media/image3.emf" /><Relationship Id="rId7" Type="http://schemas.openxmlformats.org/officeDocument/2006/relationships/image" Target="../media/image9.emf" /><Relationship Id="rId8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21</xdr:row>
      <xdr:rowOff>114300</xdr:rowOff>
    </xdr:from>
    <xdr:to>
      <xdr:col>4</xdr:col>
      <xdr:colOff>200025</xdr:colOff>
      <xdr:row>22</xdr:row>
      <xdr:rowOff>9525</xdr:rowOff>
    </xdr:to>
    <xdr:sp>
      <xdr:nvSpPr>
        <xdr:cNvPr id="1" name="Line 33"/>
        <xdr:cNvSpPr>
          <a:spLocks/>
        </xdr:cNvSpPr>
      </xdr:nvSpPr>
      <xdr:spPr>
        <a:xfrm flipV="1">
          <a:off x="2705100" y="3990975"/>
          <a:ext cx="200025" cy="571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19050</xdr:rowOff>
    </xdr:from>
    <xdr:to>
      <xdr:col>4</xdr:col>
      <xdr:colOff>238125</xdr:colOff>
      <xdr:row>24</xdr:row>
      <xdr:rowOff>76200</xdr:rowOff>
    </xdr:to>
    <xdr:sp>
      <xdr:nvSpPr>
        <xdr:cNvPr id="2" name="Line 35"/>
        <xdr:cNvSpPr>
          <a:spLocks/>
        </xdr:cNvSpPr>
      </xdr:nvSpPr>
      <xdr:spPr>
        <a:xfrm>
          <a:off x="2705100" y="4514850"/>
          <a:ext cx="238125" cy="571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26</xdr:row>
      <xdr:rowOff>9525</xdr:rowOff>
    </xdr:from>
    <xdr:to>
      <xdr:col>3</xdr:col>
      <xdr:colOff>0</xdr:colOff>
      <xdr:row>27</xdr:row>
      <xdr:rowOff>66675</xdr:rowOff>
    </xdr:to>
    <xdr:sp>
      <xdr:nvSpPr>
        <xdr:cNvPr id="3" name="Line 36"/>
        <xdr:cNvSpPr>
          <a:spLocks/>
        </xdr:cNvSpPr>
      </xdr:nvSpPr>
      <xdr:spPr>
        <a:xfrm flipV="1">
          <a:off x="923925" y="4962525"/>
          <a:ext cx="1019175" cy="219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19050</xdr:rowOff>
    </xdr:from>
    <xdr:to>
      <xdr:col>9</xdr:col>
      <xdr:colOff>57150</xdr:colOff>
      <xdr:row>27</xdr:row>
      <xdr:rowOff>57150</xdr:rowOff>
    </xdr:to>
    <xdr:sp>
      <xdr:nvSpPr>
        <xdr:cNvPr id="4" name="Line 37"/>
        <xdr:cNvSpPr>
          <a:spLocks/>
        </xdr:cNvSpPr>
      </xdr:nvSpPr>
      <xdr:spPr>
        <a:xfrm>
          <a:off x="2705100" y="4972050"/>
          <a:ext cx="2914650" cy="2000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695325</xdr:colOff>
      <xdr:row>4</xdr:row>
      <xdr:rowOff>9525</xdr:rowOff>
    </xdr:from>
    <xdr:to>
      <xdr:col>13</xdr:col>
      <xdr:colOff>104775</xdr:colOff>
      <xdr:row>9</xdr:row>
      <xdr:rowOff>0</xdr:rowOff>
    </xdr:to>
    <xdr:sp>
      <xdr:nvSpPr>
        <xdr:cNvPr id="5" name="Rectangle à coins arrondis 1"/>
        <xdr:cNvSpPr>
          <a:spLocks/>
        </xdr:cNvSpPr>
      </xdr:nvSpPr>
      <xdr:spPr>
        <a:xfrm>
          <a:off x="6981825" y="1000125"/>
          <a:ext cx="2047875" cy="838200"/>
        </a:xfrm>
        <a:prstGeom prst="round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438150</xdr:colOff>
      <xdr:row>9</xdr:row>
      <xdr:rowOff>57150</xdr:rowOff>
    </xdr:from>
    <xdr:to>
      <xdr:col>13</xdr:col>
      <xdr:colOff>104775</xdr:colOff>
      <xdr:row>27</xdr:row>
      <xdr:rowOff>66675</xdr:rowOff>
    </xdr:to>
    <xdr:sp>
      <xdr:nvSpPr>
        <xdr:cNvPr id="6" name="Connecteur droit avec flèche 3"/>
        <xdr:cNvSpPr>
          <a:spLocks/>
        </xdr:cNvSpPr>
      </xdr:nvSpPr>
      <xdr:spPr>
        <a:xfrm flipH="1" flipV="1">
          <a:off x="7839075" y="1895475"/>
          <a:ext cx="1190625" cy="32861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9</xdr:row>
      <xdr:rowOff>76200</xdr:rowOff>
    </xdr:from>
    <xdr:to>
      <xdr:col>10</xdr:col>
      <xdr:colOff>704850</xdr:colOff>
      <xdr:row>27</xdr:row>
      <xdr:rowOff>9525</xdr:rowOff>
    </xdr:to>
    <xdr:sp>
      <xdr:nvSpPr>
        <xdr:cNvPr id="7" name="Connecteur droit avec flèche 24"/>
        <xdr:cNvSpPr>
          <a:spLocks/>
        </xdr:cNvSpPr>
      </xdr:nvSpPr>
      <xdr:spPr>
        <a:xfrm flipH="1">
          <a:off x="5229225" y="1914525"/>
          <a:ext cx="1762125" cy="32099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5</xdr:row>
      <xdr:rowOff>47625</xdr:rowOff>
    </xdr:from>
    <xdr:to>
      <xdr:col>16</xdr:col>
      <xdr:colOff>485775</xdr:colOff>
      <xdr:row>13</xdr:row>
      <xdr:rowOff>38100</xdr:rowOff>
    </xdr:to>
    <xdr:sp>
      <xdr:nvSpPr>
        <xdr:cNvPr id="8" name="ZoneTexte 6"/>
        <xdr:cNvSpPr txBox="1">
          <a:spLocks noChangeArrowheads="1"/>
        </xdr:cNvSpPr>
      </xdr:nvSpPr>
      <xdr:spPr>
        <a:xfrm>
          <a:off x="9067800" y="1200150"/>
          <a:ext cx="262890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Application of the propagation of uncertainty to this</a:t>
          </a:r>
          <a:r>
            <a:rPr lang="en-US" cap="none" sz="18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formula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5</xdr:col>
      <xdr:colOff>514350</xdr:colOff>
      <xdr:row>6</xdr:row>
      <xdr:rowOff>95250</xdr:rowOff>
    </xdr:to>
    <xdr:sp>
      <xdr:nvSpPr>
        <xdr:cNvPr id="9" name="Text Box 48"/>
        <xdr:cNvSpPr txBox="1">
          <a:spLocks noChangeArrowheads="1"/>
        </xdr:cNvSpPr>
      </xdr:nvSpPr>
      <xdr:spPr>
        <a:xfrm>
          <a:off x="0" y="57150"/>
          <a:ext cx="3733800" cy="13525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classical process to prepare  online  gas mixtures (low concentration in air) consists in using a dilution bench: Pure air, and a gas with a large concentration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air, are mixed using two volumetric flowrate regulators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The specifications of the flowmeters and of the C0 gas are known.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What is the 95% uncertainty on the final concentration C?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umberempire.com/derivatives.php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="85" zoomScaleNormal="85" zoomScalePageLayoutView="0" workbookViewId="0" topLeftCell="A1">
      <selection activeCell="V42" sqref="V42"/>
    </sheetView>
  </sheetViews>
  <sheetFormatPr defaultColWidth="11.421875" defaultRowHeight="12.75"/>
  <cols>
    <col min="1" max="1" width="4.57421875" style="0" customWidth="1"/>
    <col min="2" max="2" width="18.8515625" style="0" customWidth="1"/>
    <col min="3" max="3" width="5.7109375" style="0" customWidth="1"/>
    <col min="5" max="5" width="7.7109375" style="0" customWidth="1"/>
    <col min="6" max="6" width="8.28125" style="0" customWidth="1"/>
    <col min="7" max="7" width="1.421875" style="0" customWidth="1"/>
    <col min="8" max="8" width="13.7109375" style="0" customWidth="1"/>
    <col min="9" max="9" width="11.7109375" style="0" customWidth="1"/>
    <col min="10" max="10" width="10.8515625" style="0" customWidth="1"/>
    <col min="11" max="11" width="16.7109375" style="0" customWidth="1"/>
  </cols>
  <sheetData>
    <row r="1" ht="20.25">
      <c r="H1" s="1" t="s">
        <v>32</v>
      </c>
    </row>
    <row r="2" ht="18.75">
      <c r="H2" s="29" t="s">
        <v>33</v>
      </c>
    </row>
    <row r="3" ht="20.25">
      <c r="A3" s="1"/>
    </row>
    <row r="4" ht="18.75">
      <c r="A4" s="28"/>
    </row>
    <row r="5" ht="12.75">
      <c r="A5" s="7"/>
    </row>
    <row r="8" spans="1:7" ht="15.75">
      <c r="A8" s="3" t="s">
        <v>12</v>
      </c>
      <c r="B8" s="4"/>
      <c r="C8" s="4"/>
      <c r="D8" s="4"/>
      <c r="E8" s="4"/>
      <c r="F8" s="4"/>
      <c r="G8" s="9"/>
    </row>
    <row r="9" spans="1:7" ht="12.75">
      <c r="A9" s="5" t="s">
        <v>13</v>
      </c>
      <c r="B9" s="4"/>
      <c r="C9" s="4"/>
      <c r="D9" s="4"/>
      <c r="E9" s="4"/>
      <c r="F9" s="4"/>
      <c r="G9" s="9"/>
    </row>
    <row r="10" spans="1:7" ht="15.75">
      <c r="A10" s="4"/>
      <c r="B10" s="4" t="s">
        <v>6</v>
      </c>
      <c r="C10" s="32">
        <v>1000</v>
      </c>
      <c r="D10" s="4" t="s">
        <v>1</v>
      </c>
      <c r="E10" s="4"/>
      <c r="F10" s="4"/>
      <c r="G10" s="9"/>
    </row>
    <row r="11" spans="1:7" ht="15.75">
      <c r="A11" s="4"/>
      <c r="B11" s="51" t="s">
        <v>16</v>
      </c>
      <c r="C11" s="33">
        <v>15</v>
      </c>
      <c r="D11" s="4" t="s">
        <v>2</v>
      </c>
      <c r="E11" s="25"/>
      <c r="F11" s="10"/>
      <c r="G11" s="24"/>
    </row>
    <row r="12" spans="1:7" ht="13.5" thickBot="1">
      <c r="A12" s="4"/>
      <c r="B12" s="4"/>
      <c r="C12" s="4"/>
      <c r="D12" s="4"/>
      <c r="E12" s="4"/>
      <c r="F12" s="4"/>
      <c r="G12" s="9"/>
    </row>
    <row r="13" spans="1:11" ht="12.75">
      <c r="A13" s="5" t="s">
        <v>14</v>
      </c>
      <c r="B13" s="4"/>
      <c r="C13" s="4"/>
      <c r="D13" s="4"/>
      <c r="E13" s="4"/>
      <c r="F13" s="4"/>
      <c r="G13" s="9"/>
      <c r="H13" s="21"/>
      <c r="I13" s="22" t="s">
        <v>21</v>
      </c>
      <c r="J13" s="22" t="s">
        <v>22</v>
      </c>
      <c r="K13" s="23" t="s">
        <v>23</v>
      </c>
    </row>
    <row r="14" spans="1:11" ht="12.75">
      <c r="A14" s="4" t="s">
        <v>15</v>
      </c>
      <c r="B14" s="4"/>
      <c r="C14" s="4"/>
      <c r="D14" s="4"/>
      <c r="E14" s="4"/>
      <c r="F14" s="4"/>
      <c r="G14" s="9"/>
      <c r="H14" s="11" t="s">
        <v>24</v>
      </c>
      <c r="I14" s="39">
        <f>I19*(1-I17/C10)</f>
        <v>98</v>
      </c>
      <c r="J14" s="12">
        <f>D23</f>
        <v>1.2</v>
      </c>
      <c r="K14" s="13">
        <f>J14/I14</f>
        <v>0.012244897959183673</v>
      </c>
    </row>
    <row r="15" spans="1:11" ht="12.75">
      <c r="A15" s="4"/>
      <c r="B15" s="6" t="s">
        <v>4</v>
      </c>
      <c r="C15" s="27">
        <v>100</v>
      </c>
      <c r="D15" s="4" t="s">
        <v>3</v>
      </c>
      <c r="E15" s="4"/>
      <c r="F15" s="4"/>
      <c r="G15" s="9"/>
      <c r="H15" s="11" t="s">
        <v>0</v>
      </c>
      <c r="I15" s="39">
        <f>I19*I17/C10</f>
        <v>2</v>
      </c>
      <c r="J15" s="12">
        <f>D24</f>
        <v>0.06</v>
      </c>
      <c r="K15" s="13">
        <f>J15/I15</f>
        <v>0.03</v>
      </c>
    </row>
    <row r="16" spans="1:27" ht="12.75">
      <c r="A16" s="4"/>
      <c r="B16" s="6" t="s">
        <v>5</v>
      </c>
      <c r="C16" s="27">
        <v>5</v>
      </c>
      <c r="D16" s="4" t="s">
        <v>3</v>
      </c>
      <c r="E16" s="4"/>
      <c r="F16" s="4"/>
      <c r="G16" s="9"/>
      <c r="H16" s="14"/>
      <c r="I16" s="15"/>
      <c r="J16" s="15"/>
      <c r="K16" s="13"/>
      <c r="AA16">
        <f>0.2*C15</f>
        <v>20</v>
      </c>
    </row>
    <row r="17" spans="1:27" ht="12.75">
      <c r="A17" s="4"/>
      <c r="B17" s="6"/>
      <c r="C17" s="4"/>
      <c r="D17" s="4"/>
      <c r="E17" s="4"/>
      <c r="F17" s="4"/>
      <c r="G17" s="9"/>
      <c r="H17" s="53" t="s">
        <v>25</v>
      </c>
      <c r="I17" s="45">
        <v>20</v>
      </c>
      <c r="J17" s="26">
        <f>D26</f>
        <v>0.7023845100797711</v>
      </c>
      <c r="K17" s="17">
        <f>J17/I17</f>
        <v>0.035119225503988556</v>
      </c>
      <c r="N17" s="47" t="s">
        <v>27</v>
      </c>
      <c r="O17" s="47"/>
      <c r="AA17">
        <f>0.2*C16</f>
        <v>1</v>
      </c>
    </row>
    <row r="18" spans="1:15" ht="12.75">
      <c r="A18" s="52"/>
      <c r="B18" s="6"/>
      <c r="C18" s="4"/>
      <c r="D18" s="4"/>
      <c r="E18" s="4"/>
      <c r="F18" s="4"/>
      <c r="G18" s="9"/>
      <c r="H18" s="14"/>
      <c r="I18" s="15"/>
      <c r="J18" s="15"/>
      <c r="K18" s="16"/>
      <c r="N18" s="47" t="s">
        <v>9</v>
      </c>
      <c r="O18" s="48">
        <f>sC0*deb2/deb_tot</f>
        <v>0.3</v>
      </c>
    </row>
    <row r="19" spans="1:15" ht="13.5" thickBot="1">
      <c r="A19" s="52"/>
      <c r="B19" s="34" t="s">
        <v>17</v>
      </c>
      <c r="C19" s="33">
        <v>1.2</v>
      </c>
      <c r="D19" s="5" t="s">
        <v>8</v>
      </c>
      <c r="E19" s="4"/>
      <c r="F19" s="4"/>
      <c r="G19" s="9"/>
      <c r="H19" s="18" t="s">
        <v>26</v>
      </c>
      <c r="I19" s="46">
        <v>100</v>
      </c>
      <c r="J19" s="19"/>
      <c r="K19" s="20"/>
      <c r="N19" s="47" t="s">
        <v>10</v>
      </c>
      <c r="O19" s="48">
        <f>C0/deb_tot^2*(deb1*sd2)</f>
        <v>0.588</v>
      </c>
    </row>
    <row r="20" spans="1:15" ht="12.75">
      <c r="A20" s="4"/>
      <c r="B20" s="4"/>
      <c r="C20" s="42"/>
      <c r="D20" s="4"/>
      <c r="E20" s="4"/>
      <c r="F20" s="4"/>
      <c r="N20" s="47" t="s">
        <v>0</v>
      </c>
      <c r="O20" s="48">
        <f>C0/deb_tot^2*(deb2*sd1)</f>
        <v>0.24</v>
      </c>
    </row>
    <row r="21" spans="1:15" ht="12.75">
      <c r="A21" s="10"/>
      <c r="B21" s="4"/>
      <c r="C21" s="5"/>
      <c r="D21" s="4"/>
      <c r="E21" s="4"/>
      <c r="F21" s="4"/>
      <c r="H21" s="41"/>
      <c r="N21" s="49" t="s">
        <v>11</v>
      </c>
      <c r="O21" s="50">
        <f>SQRT(T_C0^2+T_d1^2+T_d2^2)</f>
        <v>0.702384510079771</v>
      </c>
    </row>
    <row r="22" spans="1:6" ht="12.75">
      <c r="A22" s="9"/>
      <c r="B22" s="9"/>
      <c r="C22" s="35"/>
      <c r="D22" s="9"/>
      <c r="E22" s="9"/>
      <c r="F22" s="9"/>
    </row>
    <row r="23" spans="2:4" ht="18">
      <c r="B23" s="36" t="s">
        <v>18</v>
      </c>
      <c r="D23" s="43">
        <f>sdx/100*dmax1</f>
        <v>1.2</v>
      </c>
    </row>
    <row r="24" spans="2:4" ht="18">
      <c r="B24" s="36" t="s">
        <v>19</v>
      </c>
      <c r="D24" s="43">
        <f>sdx/100*dmax2</f>
        <v>0.06</v>
      </c>
    </row>
    <row r="25" spans="2:4" ht="18">
      <c r="B25" s="37"/>
      <c r="D25" s="2"/>
    </row>
    <row r="26" spans="2:4" ht="18">
      <c r="B26" s="38" t="s">
        <v>20</v>
      </c>
      <c r="C26" s="8"/>
      <c r="D26" s="44">
        <f>SQRT((I_C0*deb2/deb_tot)^2+C0^2/deb_tot^4*((deb1*I_d2)^2+(deb2*I_d1)^2))</f>
        <v>0.7023845100797711</v>
      </c>
    </row>
    <row r="35" spans="2:9" ht="14.25">
      <c r="B35" s="54" t="s">
        <v>29</v>
      </c>
      <c r="C35" s="54"/>
      <c r="I35" s="30" t="s">
        <v>28</v>
      </c>
    </row>
    <row r="36" spans="2:3" ht="12.75">
      <c r="B36" s="55" t="s">
        <v>30</v>
      </c>
      <c r="C36" s="55"/>
    </row>
    <row r="37" ht="12.75">
      <c r="I37" s="30"/>
    </row>
    <row r="38" spans="2:9" ht="12.75">
      <c r="B38" s="41" t="s">
        <v>31</v>
      </c>
      <c r="I38" s="31"/>
    </row>
    <row r="39" spans="2:9" ht="12.75">
      <c r="B39" s="40" t="s">
        <v>7</v>
      </c>
      <c r="I39" s="7"/>
    </row>
  </sheetData>
  <sheetProtection/>
  <conditionalFormatting sqref="I14">
    <cfRule type="cellIs" priority="1" dxfId="1" operator="lessThan" stopIfTrue="1">
      <formula>$AA$16</formula>
    </cfRule>
    <cfRule type="cellIs" priority="3" dxfId="2" operator="greaterThan">
      <formula>$C$15</formula>
    </cfRule>
  </conditionalFormatting>
  <conditionalFormatting sqref="I15">
    <cfRule type="cellIs" priority="2" dxfId="1" operator="greaterThan">
      <formula>$C$16</formula>
    </cfRule>
    <cfRule type="cellIs" priority="4" dxfId="0" operator="lessThan" stopIfTrue="1">
      <formula>$AA$17</formula>
    </cfRule>
  </conditionalFormatting>
  <hyperlinks>
    <hyperlink ref="B39" r:id="rId1" display="http://www.numberempire.com/"/>
  </hyperlinks>
  <printOptions/>
  <pageMargins left="0.787401575" right="0.787401575" top="0.984251969" bottom="0.984251969" header="0.4921259845" footer="0.4921259845"/>
  <pageSetup horizontalDpi="600" verticalDpi="600" orientation="portrait" paperSize="9" r:id="rId12"/>
  <drawing r:id="rId11"/>
  <legacyDrawing r:id="rId10"/>
  <oleObjects>
    <oleObject progId="Draw.Document.6" shapeId="835824" r:id="rId2"/>
    <oleObject progId="Equation.3" shapeId="426864" r:id="rId3"/>
    <oleObject progId="Equation.3" shapeId="512168" r:id="rId4"/>
    <oleObject progId="Equation.3" shapeId="514636" r:id="rId5"/>
    <oleObject progId="Equation.3" shapeId="1918085" r:id="rId6"/>
    <oleObject progId="Equation.3" shapeId="1967101" r:id="rId7"/>
    <oleObject progId="Equation.3" shapeId="91014830" r:id="rId8"/>
    <oleObject progId="Equation.3" shapeId="11943963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Breuil Philippe</dc:creator>
  <cp:keywords/>
  <dc:description/>
  <cp:lastModifiedBy>BREUIL Philippe</cp:lastModifiedBy>
  <dcterms:created xsi:type="dcterms:W3CDTF">2000-08-11T09:48:10Z</dcterms:created>
  <dcterms:modified xsi:type="dcterms:W3CDTF">2016-09-20T15:29:19Z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